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activeTab="3"/>
  </bookViews>
  <sheets>
    <sheet name="Web Works Welcome" sheetId="1" r:id="rId1"/>
    <sheet name="Pay Roll" sheetId="2" r:id="rId2"/>
    <sheet name="Look Up Tables" sheetId="3" r:id="rId3"/>
    <sheet name="Staff Graph" sheetId="4" r:id="rId4"/>
  </sheets>
  <calcPr calcId="124519"/>
</workbook>
</file>

<file path=xl/calcChain.xml><?xml version="1.0" encoding="utf-8"?>
<calcChain xmlns="http://schemas.openxmlformats.org/spreadsheetml/2006/main">
  <c r="E14" i="2"/>
  <c r="F14"/>
  <c r="G14"/>
  <c r="H14"/>
  <c r="I14"/>
  <c r="J14"/>
  <c r="O14"/>
  <c r="P14"/>
  <c r="D14"/>
  <c r="B14"/>
  <c r="Q10"/>
  <c r="Q11"/>
  <c r="Q12"/>
  <c r="F12"/>
  <c r="F11"/>
  <c r="F10"/>
  <c r="F9"/>
  <c r="F8"/>
  <c r="F7"/>
  <c r="P6"/>
  <c r="H7"/>
  <c r="H8"/>
  <c r="H9"/>
  <c r="H10"/>
  <c r="H11"/>
  <c r="H12"/>
  <c r="H6"/>
  <c r="G7"/>
  <c r="G8"/>
  <c r="G9"/>
  <c r="G10"/>
  <c r="G11"/>
  <c r="G12"/>
  <c r="G6"/>
  <c r="I8"/>
  <c r="J8" s="1"/>
  <c r="P8" s="1"/>
  <c r="I10"/>
  <c r="J10" s="1"/>
  <c r="P10" s="1"/>
  <c r="I12"/>
  <c r="J12" s="1"/>
  <c r="F6"/>
  <c r="O12" l="1"/>
  <c r="P12"/>
  <c r="O10"/>
  <c r="O8"/>
  <c r="N12"/>
  <c r="I6"/>
  <c r="J6" s="1"/>
  <c r="I11"/>
  <c r="J11" s="1"/>
  <c r="I9"/>
  <c r="J9" s="1"/>
  <c r="I7"/>
  <c r="J7" s="1"/>
  <c r="K8"/>
  <c r="O11" l="1"/>
  <c r="P11"/>
  <c r="O9"/>
  <c r="P9"/>
  <c r="P7"/>
  <c r="O7"/>
  <c r="N10"/>
  <c r="K9"/>
  <c r="O6"/>
  <c r="K6"/>
  <c r="K14" s="1"/>
  <c r="M8"/>
  <c r="L8"/>
  <c r="K7"/>
  <c r="N8" l="1"/>
  <c r="Q8" s="1"/>
  <c r="N11"/>
  <c r="L9"/>
  <c r="M9"/>
  <c r="L7"/>
  <c r="M7"/>
  <c r="L6"/>
  <c r="L14" s="1"/>
  <c r="M6"/>
  <c r="M14" s="1"/>
  <c r="N6" l="1"/>
  <c r="N7"/>
  <c r="Q7" s="1"/>
  <c r="N9"/>
  <c r="Q9" s="1"/>
  <c r="N14" l="1"/>
  <c r="Q6"/>
  <c r="Q14" s="1"/>
</calcChain>
</file>

<file path=xl/sharedStrings.xml><?xml version="1.0" encoding="utf-8"?>
<sst xmlns="http://schemas.openxmlformats.org/spreadsheetml/2006/main" count="32" uniqueCount="32">
  <si>
    <t>Welcome To Web Works</t>
  </si>
  <si>
    <t>Annual Gross Income and Annual Net Pay</t>
  </si>
  <si>
    <t>Pay Roll</t>
  </si>
  <si>
    <t>Employer Names</t>
  </si>
  <si>
    <t>Hours</t>
  </si>
  <si>
    <t>Hourly Rate</t>
  </si>
  <si>
    <t>Web Design Sales ($)</t>
  </si>
  <si>
    <t>Software ($)</t>
  </si>
  <si>
    <t>Basic Pay ($)</t>
  </si>
  <si>
    <t>Web Commission ($)</t>
  </si>
  <si>
    <t>Software Commission ($)</t>
  </si>
  <si>
    <t>Gross Weekly Pay ($)</t>
  </si>
  <si>
    <t>Projected Gross Salary ($)</t>
  </si>
  <si>
    <t>Base Tax ($)</t>
  </si>
  <si>
    <t>Marginal Tax ($)</t>
  </si>
  <si>
    <t>Total Tax ($)</t>
  </si>
  <si>
    <t>Superannuation ($)</t>
  </si>
  <si>
    <t>Medicare Tax ($)</t>
  </si>
  <si>
    <t>Net Pay ($)</t>
  </si>
  <si>
    <t>Sales Total</t>
  </si>
  <si>
    <t>Wanda Williamson</t>
  </si>
  <si>
    <t>Wendy Johns</t>
  </si>
  <si>
    <t>Jack Pirate</t>
  </si>
  <si>
    <t>Cameron Shrek</t>
  </si>
  <si>
    <t>Orlando Blossom</t>
  </si>
  <si>
    <t>Harry Phoenix</t>
  </si>
  <si>
    <t>Fiona Sparrow</t>
  </si>
  <si>
    <t>Totals:</t>
  </si>
  <si>
    <t>Pay Office Tax Rates</t>
  </si>
  <si>
    <t xml:space="preserve">Taxable Incomes ($) </t>
  </si>
  <si>
    <t>Tax On This Income ($)</t>
  </si>
  <si>
    <t>Tax Rate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</si>
</sst>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36"/>
      <color theme="1"/>
      <name val="Freestyle Script"/>
      <family val="4"/>
    </font>
    <font>
      <b/>
      <sz val="11"/>
      <color theme="1"/>
      <name val="Calibri"/>
      <family val="2"/>
      <scheme val="minor"/>
    </font>
    <font>
      <sz val="26"/>
      <color theme="1"/>
      <name val="Freestyle Script"/>
      <family val="4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0" fillId="2" borderId="0" xfId="0" applyFill="1"/>
    <xf numFmtId="0" fontId="0" fillId="0" borderId="0" xfId="0" applyAlignment="1">
      <alignment horizontal="right"/>
    </xf>
    <xf numFmtId="0" fontId="2" fillId="2" borderId="0" xfId="0" applyFont="1" applyFill="1"/>
    <xf numFmtId="0" fontId="0" fillId="2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Default" xfId="1"/>
    <cellStyle name="Normal" xfId="0" builtinId="0"/>
  </cellStyles>
  <dxfs count="0"/>
  <tableStyles count="0" defaultTableStyle="TableStyleMedium9" defaultPivotStyle="PivotStyleLight16"/>
  <colors>
    <mruColors>
      <color rgb="FFCC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Web</a:t>
            </a:r>
            <a:r>
              <a:rPr lang="en-US" baseline="0"/>
              <a:t> Design Sales</a:t>
            </a:r>
            <a:endParaRPr lang="en-US"/>
          </a:p>
        </c:rich>
      </c:tx>
      <c:layout/>
    </c:title>
    <c:plotArea>
      <c:layout/>
      <c:pieChart>
        <c:varyColors val="1"/>
        <c:ser>
          <c:idx val="0"/>
          <c:order val="0"/>
          <c:tx>
            <c:v>Series1</c:v>
          </c:tx>
          <c:cat>
            <c:strLit>
              <c:ptCount val="7"/>
              <c:pt idx="0">
                <c:v>Wanda Williamson </c:v>
              </c:pt>
              <c:pt idx="1">
                <c:v>Wendy Johns </c:v>
              </c:pt>
              <c:pt idx="2">
                <c:v>Jack Pirate</c:v>
              </c:pt>
              <c:pt idx="3">
                <c:v>Cameron Shrek </c:v>
              </c:pt>
              <c:pt idx="4">
                <c:v>Orlando Blossom </c:v>
              </c:pt>
              <c:pt idx="5">
                <c:v>Harry Phoenix </c:v>
              </c:pt>
              <c:pt idx="6">
                <c:v>Fiona Sparrow</c:v>
              </c:pt>
            </c:strLit>
          </c:cat>
          <c:val>
            <c:numLit>
              <c:formatCode>General</c:formatCode>
              <c:ptCount val="7"/>
              <c:pt idx="0">
                <c:v>5000</c:v>
              </c:pt>
              <c:pt idx="1">
                <c:v>0</c:v>
              </c:pt>
              <c:pt idx="2">
                <c:v>4500</c:v>
              </c:pt>
              <c:pt idx="3">
                <c:v>4200</c:v>
              </c:pt>
              <c:pt idx="4">
                <c:v>2800</c:v>
              </c:pt>
              <c:pt idx="5">
                <c:v>5500</c:v>
              </c:pt>
              <c:pt idx="6">
                <c:v>1600</c:v>
              </c:pt>
            </c:numLit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Software</a:t>
            </a:r>
            <a:r>
              <a:rPr lang="en-US" baseline="0"/>
              <a:t> Sales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Series1</c:v>
          </c:tx>
          <c:cat>
            <c:strLit>
              <c:ptCount val="7"/>
              <c:pt idx="0">
                <c:v>Wanda Williamson </c:v>
              </c:pt>
              <c:pt idx="1">
                <c:v>Wendy Johns </c:v>
              </c:pt>
              <c:pt idx="2">
                <c:v>Jack Pirate</c:v>
              </c:pt>
              <c:pt idx="3">
                <c:v>Cameron Shrek </c:v>
              </c:pt>
              <c:pt idx="4">
                <c:v>Orlando Blossom </c:v>
              </c:pt>
              <c:pt idx="5">
                <c:v>Harry Phoenix </c:v>
              </c:pt>
              <c:pt idx="6">
                <c:v>Fiona Sparrow</c:v>
              </c:pt>
            </c:strLit>
          </c:cat>
          <c:val>
            <c:numLit>
              <c:formatCode>General</c:formatCode>
              <c:ptCount val="7"/>
              <c:pt idx="0">
                <c:v>2300</c:v>
              </c:pt>
              <c:pt idx="1">
                <c:v>0</c:v>
              </c:pt>
              <c:pt idx="2">
                <c:v>2500</c:v>
              </c:pt>
              <c:pt idx="3">
                <c:v>2450</c:v>
              </c:pt>
              <c:pt idx="4">
                <c:v>1375</c:v>
              </c:pt>
              <c:pt idx="5">
                <c:v>3480</c:v>
              </c:pt>
              <c:pt idx="6">
                <c:v>1520</c:v>
              </c:pt>
            </c:numLit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171450</xdr:rowOff>
    </xdr:from>
    <xdr:to>
      <xdr:col>8</xdr:col>
      <xdr:colOff>314325</xdr:colOff>
      <xdr:row>21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7</xdr:row>
      <xdr:rowOff>0</xdr:rowOff>
    </xdr:from>
    <xdr:to>
      <xdr:col>16</xdr:col>
      <xdr:colOff>314325</xdr:colOff>
      <xdr:row>21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6"/>
  <sheetViews>
    <sheetView workbookViewId="0">
      <selection activeCell="F8" sqref="F8"/>
    </sheetView>
  </sheetViews>
  <sheetFormatPr defaultRowHeight="15"/>
  <cols>
    <col min="2" max="6" width="15.7109375" customWidth="1"/>
  </cols>
  <sheetData>
    <row r="2" spans="1:7">
      <c r="A2" s="1"/>
      <c r="B2" s="1"/>
      <c r="C2" s="1"/>
      <c r="D2" s="1"/>
      <c r="E2" s="1"/>
      <c r="F2" s="1"/>
      <c r="G2" s="1"/>
    </row>
    <row r="3" spans="1:7" ht="48.75">
      <c r="A3" s="1"/>
      <c r="B3" s="5" t="s">
        <v>0</v>
      </c>
      <c r="C3" s="6"/>
      <c r="D3" s="6"/>
      <c r="E3" s="6"/>
      <c r="F3" s="6"/>
      <c r="G3" s="1"/>
    </row>
    <row r="4" spans="1:7">
      <c r="A4" s="1"/>
      <c r="B4" s="1"/>
      <c r="C4" s="1"/>
      <c r="D4" s="1"/>
      <c r="E4" s="1"/>
      <c r="F4" s="1"/>
      <c r="G4" s="1"/>
    </row>
    <row r="5" spans="1:7" ht="48.75">
      <c r="A5" s="1"/>
      <c r="B5" s="5" t="s">
        <v>1</v>
      </c>
      <c r="C5" s="6"/>
      <c r="D5" s="6"/>
      <c r="E5" s="6"/>
      <c r="F5" s="6"/>
      <c r="G5" s="1"/>
    </row>
    <row r="6" spans="1:7">
      <c r="A6" s="1"/>
      <c r="B6" s="1"/>
      <c r="C6" s="1"/>
      <c r="D6" s="1"/>
      <c r="E6" s="1"/>
      <c r="F6" s="1"/>
      <c r="G6" s="1"/>
    </row>
  </sheetData>
  <mergeCells count="2">
    <mergeCell ref="B3:F3"/>
    <mergeCell ref="B5:F5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Q14"/>
  <sheetViews>
    <sheetView workbookViewId="0">
      <selection activeCell="H11" sqref="H11"/>
    </sheetView>
  </sheetViews>
  <sheetFormatPr defaultRowHeight="15"/>
  <cols>
    <col min="1" max="1" width="18" customWidth="1"/>
    <col min="2" max="2" width="6.5703125" customWidth="1"/>
    <col min="3" max="3" width="11.7109375" customWidth="1"/>
    <col min="4" max="4" width="20" customWidth="1"/>
    <col min="5" max="5" width="11.85546875" customWidth="1"/>
    <col min="6" max="6" width="11.7109375" customWidth="1"/>
    <col min="7" max="7" width="19.7109375" customWidth="1"/>
    <col min="8" max="8" width="23.140625" customWidth="1"/>
    <col min="9" max="9" width="19.7109375" customWidth="1"/>
    <col min="10" max="10" width="23.85546875" customWidth="1"/>
    <col min="11" max="11" width="8.85546875" customWidth="1"/>
    <col min="12" max="12" width="11.42578125" customWidth="1"/>
    <col min="13" max="13" width="15.28515625" customWidth="1"/>
    <col min="14" max="14" width="12.140625" customWidth="1"/>
    <col min="15" max="15" width="18.42578125" customWidth="1"/>
    <col min="16" max="16" width="16.28515625" customWidth="1"/>
    <col min="17" max="17" width="11.28515625" customWidth="1"/>
  </cols>
  <sheetData>
    <row r="2" spans="1:17" ht="36">
      <c r="A2" s="7" t="s">
        <v>2</v>
      </c>
      <c r="B2" s="8"/>
    </row>
    <row r="4" spans="1:17">
      <c r="A4" s="1"/>
      <c r="B4" s="1"/>
      <c r="C4" s="1"/>
      <c r="D4" s="9" t="s">
        <v>19</v>
      </c>
      <c r="E4" s="9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" t="s">
        <v>11</v>
      </c>
      <c r="J5" s="3" t="s">
        <v>12</v>
      </c>
      <c r="K5" s="3" t="s">
        <v>31</v>
      </c>
      <c r="L5" s="3" t="s">
        <v>13</v>
      </c>
      <c r="M5" s="3" t="s">
        <v>14</v>
      </c>
      <c r="N5" s="3" t="s">
        <v>15</v>
      </c>
      <c r="O5" s="3" t="s">
        <v>16</v>
      </c>
      <c r="P5" s="3" t="s">
        <v>17</v>
      </c>
      <c r="Q5" s="3" t="s">
        <v>18</v>
      </c>
    </row>
    <row r="6" spans="1:17">
      <c r="A6" t="s">
        <v>20</v>
      </c>
      <c r="B6">
        <v>50</v>
      </c>
      <c r="C6">
        <v>50</v>
      </c>
      <c r="D6">
        <v>5000</v>
      </c>
      <c r="E6">
        <v>2300</v>
      </c>
      <c r="F6">
        <f>35*C6+15*75</f>
        <v>2875</v>
      </c>
      <c r="G6">
        <f>D6*0.05</f>
        <v>250</v>
      </c>
      <c r="H6">
        <f>E6*0.01</f>
        <v>23</v>
      </c>
      <c r="I6">
        <f>SUM(F6:H6)</f>
        <v>3148</v>
      </c>
      <c r="J6">
        <f>I6*52</f>
        <v>163696</v>
      </c>
      <c r="K6">
        <f>VLOOKUP(J6,'Look Up Tables'!A5:B9,2)</f>
        <v>0.45</v>
      </c>
      <c r="L6">
        <f>IF(K6=0.15,0,IF(K6=0.3,2850,IF(K6=0.4,17850,IF(K6=0.45,47850))))</f>
        <v>47850</v>
      </c>
      <c r="M6">
        <f>IF(K6=0.45,(J6-150000)*K6,IF(K6=0.4,(J6-75000)*K6,IF(K6=0.3,(J6-25000)*K6)))</f>
        <v>6163.2</v>
      </c>
      <c r="N6">
        <f>SUM(L6:M6)</f>
        <v>54013.2</v>
      </c>
      <c r="O6">
        <f>0.09*J6</f>
        <v>14732.64</v>
      </c>
      <c r="P6">
        <f>0.015*J6</f>
        <v>2455.44</v>
      </c>
      <c r="Q6">
        <f>J6-SUM(N6:O6:P6)</f>
        <v>92494.720000000001</v>
      </c>
    </row>
    <row r="7" spans="1:17">
      <c r="A7" t="s">
        <v>21</v>
      </c>
      <c r="B7">
        <v>35</v>
      </c>
      <c r="C7">
        <v>35</v>
      </c>
      <c r="D7" s="2">
        <v>0</v>
      </c>
      <c r="E7" s="2">
        <v>0</v>
      </c>
      <c r="F7">
        <f>35*C7</f>
        <v>1225</v>
      </c>
      <c r="G7">
        <f t="shared" ref="G7:G12" si="0">D7*0.05</f>
        <v>0</v>
      </c>
      <c r="H7">
        <f t="shared" ref="H7:H12" si="1">E7*0.01</f>
        <v>0</v>
      </c>
      <c r="I7">
        <f t="shared" ref="I7:I12" si="2">SUM(F7:H7)</f>
        <v>1225</v>
      </c>
      <c r="J7">
        <f t="shared" ref="J7:J12" si="3">I7*52</f>
        <v>63700</v>
      </c>
      <c r="K7">
        <f>VLOOKUP(J7,'Look Up Tables'!A6:B10,2)</f>
        <v>0.3</v>
      </c>
      <c r="L7">
        <f t="shared" ref="L7:L9" si="4">IF(K7=0.15,0,IF(K7=0.3,2850,IF(K7=0.4,17850,IF(K7=0.45,47850))))</f>
        <v>2850</v>
      </c>
      <c r="M7">
        <f t="shared" ref="M7:M9" si="5">IF(K7=0.45,(J7-150000)*K7,IF(K7=0.4,(J7-75000)*K7,IF(K7=0.3,(J7-25000)*K7)))</f>
        <v>11610</v>
      </c>
      <c r="N7">
        <f t="shared" ref="N7:N12" si="6">SUM(L7:M7)</f>
        <v>14460</v>
      </c>
      <c r="O7">
        <f t="shared" ref="O7:O12" si="7">0.09*J7</f>
        <v>5733</v>
      </c>
      <c r="P7">
        <f t="shared" ref="P7:P12" si="8">0.015*J7</f>
        <v>955.5</v>
      </c>
      <c r="Q7">
        <f>J7-SUM(N7:O7:P7)</f>
        <v>42551.5</v>
      </c>
    </row>
    <row r="8" spans="1:17">
      <c r="A8" t="s">
        <v>22</v>
      </c>
      <c r="B8">
        <v>40</v>
      </c>
      <c r="C8">
        <v>42</v>
      </c>
      <c r="D8">
        <v>4500</v>
      </c>
      <c r="E8">
        <v>2500</v>
      </c>
      <c r="F8">
        <f>35*C8+5*63</f>
        <v>1785</v>
      </c>
      <c r="G8">
        <f t="shared" si="0"/>
        <v>225</v>
      </c>
      <c r="H8">
        <f t="shared" si="1"/>
        <v>25</v>
      </c>
      <c r="I8">
        <f t="shared" si="2"/>
        <v>2035</v>
      </c>
      <c r="J8">
        <f t="shared" si="3"/>
        <v>105820</v>
      </c>
      <c r="K8">
        <f>VLOOKUP(J8,'Look Up Tables'!A7:B11,2)</f>
        <v>0.4</v>
      </c>
      <c r="L8">
        <f t="shared" si="4"/>
        <v>17850</v>
      </c>
      <c r="M8">
        <f t="shared" si="5"/>
        <v>12328</v>
      </c>
      <c r="N8">
        <f t="shared" si="6"/>
        <v>30178</v>
      </c>
      <c r="O8">
        <f t="shared" si="7"/>
        <v>9523.7999999999993</v>
      </c>
      <c r="P8">
        <f t="shared" si="8"/>
        <v>1587.3</v>
      </c>
      <c r="Q8">
        <f>J8-SUM(N8:O8:P8)</f>
        <v>64530.899999999994</v>
      </c>
    </row>
    <row r="9" spans="1:17">
      <c r="A9" t="s">
        <v>23</v>
      </c>
      <c r="B9">
        <v>40</v>
      </c>
      <c r="C9">
        <v>42</v>
      </c>
      <c r="D9">
        <v>4200</v>
      </c>
      <c r="E9">
        <v>2450</v>
      </c>
      <c r="F9">
        <f>35*C9+5*63</f>
        <v>1785</v>
      </c>
      <c r="G9">
        <f t="shared" si="0"/>
        <v>210</v>
      </c>
      <c r="H9">
        <f t="shared" si="1"/>
        <v>24.5</v>
      </c>
      <c r="I9">
        <f t="shared" si="2"/>
        <v>2019.5</v>
      </c>
      <c r="J9">
        <f t="shared" si="3"/>
        <v>105014</v>
      </c>
      <c r="K9">
        <f>VLOOKUP(J9,'Look Up Tables'!A8:B12,2)</f>
        <v>0.4</v>
      </c>
      <c r="L9">
        <f t="shared" si="4"/>
        <v>17850</v>
      </c>
      <c r="M9">
        <f t="shared" si="5"/>
        <v>12005.6</v>
      </c>
      <c r="N9">
        <f t="shared" si="6"/>
        <v>29855.599999999999</v>
      </c>
      <c r="O9">
        <f t="shared" si="7"/>
        <v>9451.26</v>
      </c>
      <c r="P9">
        <f t="shared" si="8"/>
        <v>1575.21</v>
      </c>
      <c r="Q9">
        <f>J9-SUM(N9:O9:P9)</f>
        <v>64131.93</v>
      </c>
    </row>
    <row r="10" spans="1:17">
      <c r="A10" t="s">
        <v>24</v>
      </c>
      <c r="B10">
        <v>35</v>
      </c>
      <c r="C10">
        <v>42</v>
      </c>
      <c r="D10">
        <v>2800</v>
      </c>
      <c r="E10">
        <v>1375</v>
      </c>
      <c r="F10">
        <f>35*C10</f>
        <v>1470</v>
      </c>
      <c r="G10">
        <f t="shared" si="0"/>
        <v>140</v>
      </c>
      <c r="H10">
        <f t="shared" si="1"/>
        <v>13.75</v>
      </c>
      <c r="I10">
        <f t="shared" si="2"/>
        <v>1623.75</v>
      </c>
      <c r="J10">
        <f t="shared" si="3"/>
        <v>84435</v>
      </c>
      <c r="K10">
        <v>0.4</v>
      </c>
      <c r="L10">
        <v>17850</v>
      </c>
      <c r="M10">
        <v>3774</v>
      </c>
      <c r="N10">
        <f t="shared" si="6"/>
        <v>21624</v>
      </c>
      <c r="O10">
        <f t="shared" si="7"/>
        <v>7599.15</v>
      </c>
      <c r="P10">
        <f t="shared" si="8"/>
        <v>1266.5249999999999</v>
      </c>
      <c r="Q10">
        <f>J10-SUM(N10:O10:P10)</f>
        <v>53945.324999999997</v>
      </c>
    </row>
    <row r="11" spans="1:17">
      <c r="A11" t="s">
        <v>25</v>
      </c>
      <c r="B11">
        <v>36</v>
      </c>
      <c r="C11">
        <v>42</v>
      </c>
      <c r="D11">
        <v>5500</v>
      </c>
      <c r="E11">
        <v>3480</v>
      </c>
      <c r="F11">
        <f>35*C11+1*63</f>
        <v>1533</v>
      </c>
      <c r="G11">
        <f t="shared" si="0"/>
        <v>275</v>
      </c>
      <c r="H11">
        <f t="shared" si="1"/>
        <v>34.800000000000004</v>
      </c>
      <c r="I11">
        <f t="shared" si="2"/>
        <v>1842.8</v>
      </c>
      <c r="J11">
        <f t="shared" si="3"/>
        <v>95825.599999999991</v>
      </c>
      <c r="K11">
        <v>0.4</v>
      </c>
      <c r="L11">
        <v>17850</v>
      </c>
      <c r="M11">
        <v>9054.7999999999993</v>
      </c>
      <c r="N11">
        <f t="shared" si="6"/>
        <v>26904.799999999999</v>
      </c>
      <c r="O11">
        <f t="shared" si="7"/>
        <v>8624.3039999999983</v>
      </c>
      <c r="P11">
        <f t="shared" si="8"/>
        <v>1437.3839999999998</v>
      </c>
      <c r="Q11">
        <f>J11-SUM(N11:O11:P11)</f>
        <v>58859.111999999994</v>
      </c>
    </row>
    <row r="12" spans="1:17">
      <c r="A12" t="s">
        <v>26</v>
      </c>
      <c r="B12">
        <v>18</v>
      </c>
      <c r="C12">
        <v>28</v>
      </c>
      <c r="D12">
        <v>1600</v>
      </c>
      <c r="E12">
        <v>1520</v>
      </c>
      <c r="F12">
        <f>B12*C12</f>
        <v>504</v>
      </c>
      <c r="G12">
        <f t="shared" si="0"/>
        <v>80</v>
      </c>
      <c r="H12">
        <f t="shared" si="1"/>
        <v>15.200000000000001</v>
      </c>
      <c r="I12">
        <f t="shared" si="2"/>
        <v>599.20000000000005</v>
      </c>
      <c r="J12">
        <f t="shared" si="3"/>
        <v>31158.400000000001</v>
      </c>
      <c r="K12">
        <v>0.3</v>
      </c>
      <c r="L12">
        <v>2850</v>
      </c>
      <c r="M12">
        <v>1847.52</v>
      </c>
      <c r="N12">
        <f t="shared" si="6"/>
        <v>4697.5200000000004</v>
      </c>
      <c r="O12">
        <f t="shared" si="7"/>
        <v>2804.2559999999999</v>
      </c>
      <c r="P12">
        <f t="shared" si="8"/>
        <v>467.37599999999998</v>
      </c>
      <c r="Q12">
        <f>J12-SUM(N12:O12:P12)</f>
        <v>23189.248</v>
      </c>
    </row>
    <row r="14" spans="1:17">
      <c r="A14" s="3" t="s">
        <v>27</v>
      </c>
      <c r="B14" s="4">
        <f>SUM(B6:B12)</f>
        <v>254</v>
      </c>
      <c r="C14" s="4"/>
      <c r="D14" s="4">
        <f>SUM(D6:D12)</f>
        <v>23600</v>
      </c>
      <c r="E14" s="4">
        <f t="shared" ref="E14:Q14" si="9">SUM(E6:E12)</f>
        <v>13625</v>
      </c>
      <c r="F14" s="4">
        <f t="shared" si="9"/>
        <v>11177</v>
      </c>
      <c r="G14" s="4">
        <f t="shared" si="9"/>
        <v>1180</v>
      </c>
      <c r="H14" s="4">
        <f t="shared" si="9"/>
        <v>136.25</v>
      </c>
      <c r="I14" s="4">
        <f t="shared" si="9"/>
        <v>12493.25</v>
      </c>
      <c r="J14" s="4">
        <f t="shared" si="9"/>
        <v>649649</v>
      </c>
      <c r="K14" s="4">
        <f t="shared" si="9"/>
        <v>2.6499999999999995</v>
      </c>
      <c r="L14" s="4">
        <f t="shared" si="9"/>
        <v>124950</v>
      </c>
      <c r="M14" s="4">
        <f t="shared" si="9"/>
        <v>56783.12</v>
      </c>
      <c r="N14" s="4">
        <f t="shared" si="9"/>
        <v>181733.11999999997</v>
      </c>
      <c r="O14" s="4">
        <f t="shared" si="9"/>
        <v>58468.409999999996</v>
      </c>
      <c r="P14" s="4">
        <f t="shared" si="9"/>
        <v>9744.7349999999988</v>
      </c>
      <c r="Q14" s="4">
        <f t="shared" si="9"/>
        <v>399702.73499999999</v>
      </c>
    </row>
  </sheetData>
  <mergeCells count="2">
    <mergeCell ref="A2:B2"/>
    <mergeCell ref="D4:E4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B9"/>
  <sheetViews>
    <sheetView workbookViewId="0">
      <selection activeCell="A5" sqref="A5"/>
    </sheetView>
  </sheetViews>
  <sheetFormatPr defaultRowHeight="15"/>
  <cols>
    <col min="1" max="2" width="20.7109375" customWidth="1"/>
  </cols>
  <sheetData>
    <row r="2" spans="1:2" ht="48.75">
      <c r="A2" s="10" t="s">
        <v>28</v>
      </c>
      <c r="B2" s="8"/>
    </row>
    <row r="4" spans="1:2">
      <c r="A4" s="3" t="s">
        <v>29</v>
      </c>
      <c r="B4" s="3" t="s">
        <v>30</v>
      </c>
    </row>
    <row r="5" spans="1:2">
      <c r="A5">
        <v>0</v>
      </c>
      <c r="B5">
        <v>0</v>
      </c>
    </row>
    <row r="6" spans="1:2">
      <c r="A6">
        <v>6001</v>
      </c>
      <c r="B6">
        <v>0.15</v>
      </c>
    </row>
    <row r="7" spans="1:2">
      <c r="A7">
        <v>25001</v>
      </c>
      <c r="B7">
        <v>0.3</v>
      </c>
    </row>
    <row r="8" spans="1:2">
      <c r="A8">
        <v>75001</v>
      </c>
      <c r="B8">
        <v>0.4</v>
      </c>
    </row>
    <row r="9" spans="1:2">
      <c r="A9">
        <v>150000</v>
      </c>
      <c r="B9">
        <v>0.45</v>
      </c>
    </row>
  </sheetData>
  <mergeCells count="1">
    <mergeCell ref="A2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A2" workbookViewId="0">
      <selection activeCell="O4" sqref="O4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Web Works Welcome</vt:lpstr>
      <vt:lpstr>Pay Roll</vt:lpstr>
      <vt:lpstr>Look Up Tables</vt:lpstr>
      <vt:lpstr>Staff Graph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Leeder</dc:creator>
  <cp:lastModifiedBy>Ryan Leeder</cp:lastModifiedBy>
  <dcterms:created xsi:type="dcterms:W3CDTF">2009-08-06T05:13:59Z</dcterms:created>
  <dcterms:modified xsi:type="dcterms:W3CDTF">2009-08-10T00:46:47Z</dcterms:modified>
</cp:coreProperties>
</file>